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MEGA\FIRMY\KRAINA SERVIS\2020\ZAKÁZKY\Nový jičín - Hucklovky\Rozpočt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Pol'!$A$1:$U$36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32" i="1" l="1"/>
  <c r="AC26" i="12" l="1"/>
  <c r="F39" i="1" s="1"/>
  <c r="F40" i="1" s="1"/>
  <c r="G23" i="1" s="1"/>
  <c r="AD26" i="12"/>
  <c r="G39" i="1" s="1"/>
  <c r="BA24" i="12"/>
  <c r="BA22" i="12"/>
  <c r="BA20" i="12"/>
  <c r="BA19" i="12"/>
  <c r="BA17" i="12"/>
  <c r="BA16" i="12"/>
  <c r="BA14" i="12"/>
  <c r="BA13" i="12"/>
  <c r="BA11" i="12"/>
  <c r="BA10" i="12"/>
  <c r="I17" i="1"/>
  <c r="G9" i="12"/>
  <c r="M9" i="12" s="1"/>
  <c r="I9" i="12"/>
  <c r="K9" i="12"/>
  <c r="O9" i="12"/>
  <c r="Q9" i="12"/>
  <c r="U9" i="12"/>
  <c r="G12" i="12"/>
  <c r="M12" i="12" s="1"/>
  <c r="I12" i="12"/>
  <c r="K12" i="12"/>
  <c r="O12" i="12"/>
  <c r="Q12" i="12"/>
  <c r="U12" i="12"/>
  <c r="G15" i="12"/>
  <c r="M15" i="12" s="1"/>
  <c r="I15" i="12"/>
  <c r="K15" i="12"/>
  <c r="O15" i="12"/>
  <c r="Q15" i="12"/>
  <c r="U15" i="12"/>
  <c r="G18" i="12"/>
  <c r="M18" i="12" s="1"/>
  <c r="I18" i="12"/>
  <c r="K18" i="12"/>
  <c r="O18" i="12"/>
  <c r="Q18" i="12"/>
  <c r="U18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I20" i="1"/>
  <c r="I19" i="1"/>
  <c r="I18" i="1"/>
  <c r="AZ43" i="1"/>
  <c r="G27" i="1"/>
  <c r="J28" i="1"/>
  <c r="J26" i="1"/>
  <c r="G38" i="1"/>
  <c r="F38" i="1"/>
  <c r="J23" i="1"/>
  <c r="J24" i="1"/>
  <c r="J25" i="1"/>
  <c r="J27" i="1"/>
  <c r="I8" i="12" l="1"/>
  <c r="H39" i="1"/>
  <c r="H40" i="1" s="1"/>
  <c r="G40" i="1"/>
  <c r="Q8" i="12"/>
  <c r="O8" i="12"/>
  <c r="G8" i="12"/>
  <c r="U8" i="12"/>
  <c r="K8" i="12"/>
  <c r="G24" i="1"/>
  <c r="M8" i="12"/>
  <c r="I39" i="1" l="1"/>
  <c r="I40" i="1" s="1"/>
  <c r="J39" i="1" s="1"/>
  <c r="J40" i="1" s="1"/>
  <c r="I49" i="1"/>
  <c r="I50" i="1" s="1"/>
  <c r="G26" i="12"/>
  <c r="G28" i="1"/>
  <c r="I16" i="1" l="1"/>
  <c r="I21" i="1" s="1"/>
  <c r="G26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<sst xmlns="http://schemas.openxmlformats.org/spreadsheetml/2006/main" count="164" uniqueCount="112">
  <si>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</si>
  <si>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</si>
  <si>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</si>
  <si>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</si>
  <si>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</si>
  <si>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</si>
  <si>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</si>
  <si>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</si>
  <si>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</si>
  <si>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</si>
  <si>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</si>
  <si>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</si>
  <si>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</si>
  <si>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</si>
  <si>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</si>
  <si>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</si>
  <si>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</si>
  <si>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</si>
  <si>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</si>
  <si>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</si>
  <si>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</si>
  <si>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</si>
  <si>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</si>
  <si>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</si>
  <si>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</si>
  <si>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</si>
  <si>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</si>
  <si>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</si>
  <si>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</si>
  <si>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</si>
  <si>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</si>
  <si>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</si>
  <si>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</si>
  <si>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</si>
  <si>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</si>
  <si>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</si>
  <si>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</si>
  <si>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</si>
  <si>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</si>
  <si>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</si>
  <si>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</si>
  <si>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</si>
  <si>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</si>
  <si>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</si>
  <si>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</si>
  <si>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Kraina Tadeusz</t>
  </si>
  <si>
    <t>HÜCKELOVY VILY V NOVÉM JIČÍNĚ - vila č.2</t>
  </si>
  <si>
    <t xml:space="preserve">Město Nový Jičín  </t>
  </si>
  <si>
    <t>Masarykovo náměstí 1,</t>
  </si>
  <si>
    <t>Nový Jičín</t>
  </si>
  <si>
    <t>741 01</t>
  </si>
  <si>
    <t>Celkem za stavbu</t>
  </si>
  <si>
    <t>CZK</t>
  </si>
  <si>
    <t xml:space="preserve">Popis rozpočtu:  - </t>
  </si>
  <si>
    <t>Likvidace dřevomorky - vila č. 2</t>
  </si>
  <si>
    <t>Rekapitulace dílů</t>
  </si>
  <si>
    <t>Typ dílu</t>
  </si>
  <si>
    <t>9999</t>
  </si>
  <si>
    <t>Mikrovlnná sanace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</si>
  <si>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</si>
  <si>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</si>
  <si>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</si>
  <si>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</si>
  <si>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</si>
  <si>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</si>
  <si>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</si>
  <si>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</si>
  <si>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</si>
  <si>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</si>
  <si>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</si>
  <si>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</si>
  <si>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</si>
  <si>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</si>
  <si>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</si>
  <si>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</si>
  <si>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</si>
  <si>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</si>
  <si>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</si>
  <si>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</si>
  <si>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</si>
  <si>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</si>
  <si>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</si>
  <si>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</si>
  <si>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</si>
  <si>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</si>
  <si>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</si>
  <si>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</si>
  <si>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</si>
  <si>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m2</t>
  </si>
  <si>
    <t>POP</t>
  </si>
  <si>
    <t>POL1_0</t>
  </si>
  <si>
    <t>1</t>
  </si>
  <si>
    <t>Mikrovlnná sanace, dodávka el.proudu 400V/48A, zdivo a zděné podlahy, od 40 do 80 cm - 1.NP</t>
  </si>
  <si>
    <t>V ceně jsou zahrnuty všechny náklady spojené se sanaci dřevomorky, kromě dodávky el.energie, kde se předpokládá, že bude hradit objednatel.</t>
  </si>
  <si>
    <t>Mikrovlnná sanace dodávka 400V/48A, zdivo od 40 do 80 cm - 2.NP</t>
  </si>
  <si>
    <t>2</t>
  </si>
  <si>
    <t>Mikrovlnná sanace, dodávka el.proudu 400V/48A, zdivo od 80 do 100 cm - 1.PP</t>
  </si>
  <si>
    <t>Mikrovlnná sanace dodávka 400V/48A, zdivo od 40 do 80 cm - 3.NP</t>
  </si>
  <si>
    <t>6</t>
  </si>
  <si>
    <t>Nizkotlaká injektáž zhlaví trámů</t>
  </si>
  <si>
    <t>m</t>
  </si>
  <si>
    <t>Injektáž zhlaví trámů po rozebrání dřevěných podlah ve 2.NP a 3.NP. Vyvrtání otvorů, vyčištění vrtu od hrubých nečistot, osazení pakrů, nízkotlaká injektáž do 10 bar fungicidním prostředkem, dodávka injektážní emulze. Aplikce injektážním zařízením.</t>
  </si>
  <si>
    <t>8</t>
  </si>
  <si>
    <t xml:space="preserve">Postřik fungicidním prostředkem, 1.PP - desinfekce podlah od spórů dřevomorky </t>
  </si>
  <si>
    <t>Postřik fungicidním prostředkem Bochemit, Lignofix nebo jiným na bázi kyseliny borité.</t>
  </si>
  <si>
    <t>Zdivo do 80 cm tloušťky, při dodávce 400V/48A</t>
  </si>
  <si>
    <t>Zdivo od 40 do 80 cm tloušťky, při dodávce 400V/48A</t>
  </si>
  <si>
    <t>Zdivo od 80 do 100 cm tloušťky, při dodávce 400V/48A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</si>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</sst>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0" fillId="3" borderId="39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9" fontId="8" fillId="6" borderId="15" xfId="0" applyNumberFormat="1" applyFont="1" applyFill="1" applyBorder="1" applyAlignment="1">
      <alignment horizontal="right" vertical="center"/>
    </xf>
    <xf numFmtId="9" fontId="8" fillId="6" borderId="10" xfId="0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3"/>
  <sheetViews>
    <sheetView showGridLines="0" tabSelected="1" topLeftCell="B1" zoomScaleNormal="100" zoomScaleSheetLayoutView="75" workbookViewId="0">
      <selection activeCell="N26" sqref="N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214" t="s">
        <v>42</v>
      </c>
      <c r="C1" s="215"/>
      <c r="D1" s="215"/>
      <c r="E1" s="215"/>
      <c r="F1" s="215"/>
      <c r="G1" s="215"/>
      <c r="H1" s="215"/>
      <c r="I1" s="215"/>
      <c r="J1" s="216"/>
    </row>
    <row r="2" spans="1:15" ht="23.25" customHeight="1" x14ac:dyDescent="0.2">
      <c r="A2" s="4"/>
      <c r="B2" s="79" t="s">
        <v>40</v>
      </c>
      <c r="C2" s="80"/>
      <c r="D2" s="81"/>
      <c r="E2" s="81" t="s">
        <v>46</v>
      </c>
      <c r="F2" s="82"/>
      <c r="G2" s="83"/>
      <c r="H2" s="82"/>
      <c r="I2" s="83"/>
      <c r="J2" s="84"/>
      <c r="O2" s="2"/>
    </row>
    <row r="3" spans="1:15" ht="23.25" hidden="1" customHeight="1" x14ac:dyDescent="0.2">
      <c r="A3" s="4"/>
      <c r="B3" s="85" t="s">
        <v>43</v>
      </c>
      <c r="C3" s="80"/>
      <c r="D3" s="86"/>
      <c r="E3" s="86"/>
      <c r="F3" s="87"/>
      <c r="G3" s="87"/>
      <c r="H3" s="80"/>
      <c r="I3" s="88"/>
      <c r="J3" s="89"/>
    </row>
    <row r="4" spans="1:15" ht="23.25" hidden="1" customHeight="1" x14ac:dyDescent="0.2">
      <c r="A4" s="4"/>
      <c r="B4" s="90" t="s">
        <v>44</v>
      </c>
      <c r="C4" s="91"/>
      <c r="D4" s="92"/>
      <c r="E4" s="92"/>
      <c r="F4" s="93"/>
      <c r="G4" s="94"/>
      <c r="H4" s="93"/>
      <c r="I4" s="94"/>
      <c r="J4" s="95"/>
    </row>
    <row r="5" spans="1:15" ht="24" customHeight="1" x14ac:dyDescent="0.2">
      <c r="A5" s="4"/>
      <c r="B5" s="46" t="s">
        <v>21</v>
      </c>
      <c r="C5" s="5"/>
      <c r="D5" s="96" t="s">
        <v>47</v>
      </c>
      <c r="E5" s="26"/>
      <c r="F5" s="26"/>
      <c r="G5" s="26"/>
      <c r="H5" s="28" t="s">
        <v>33</v>
      </c>
      <c r="I5" s="96"/>
      <c r="J5" s="11"/>
    </row>
    <row r="6" spans="1:15" ht="15.75" customHeight="1" x14ac:dyDescent="0.2">
      <c r="A6" s="4"/>
      <c r="B6" s="41"/>
      <c r="C6" s="26"/>
      <c r="D6" s="96" t="s">
        <v>48</v>
      </c>
      <c r="E6" s="26"/>
      <c r="F6" s="26"/>
      <c r="G6" s="26"/>
      <c r="H6" s="28" t="s">
        <v>34</v>
      </c>
      <c r="I6" s="96"/>
      <c r="J6" s="11"/>
    </row>
    <row r="7" spans="1:15" ht="15.75" customHeight="1" x14ac:dyDescent="0.2">
      <c r="A7" s="4"/>
      <c r="B7" s="42"/>
      <c r="C7" s="97" t="s">
        <v>50</v>
      </c>
      <c r="D7" s="78" t="s">
        <v>49</v>
      </c>
      <c r="E7" s="34"/>
      <c r="F7" s="34"/>
      <c r="G7" s="34"/>
      <c r="H7" s="36"/>
      <c r="I7" s="34"/>
      <c r="J7" s="50"/>
    </row>
    <row r="8" spans="1:15" ht="24" hidden="1" customHeight="1" x14ac:dyDescent="0.2">
      <c r="A8" s="4"/>
      <c r="B8" s="46" t="s">
        <v>19</v>
      </c>
      <c r="C8" s="5"/>
      <c r="D8" s="35"/>
      <c r="E8" s="5"/>
      <c r="F8" s="5"/>
      <c r="G8" s="44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4"/>
      <c r="H9" s="28" t="s">
        <v>34</v>
      </c>
      <c r="I9" s="33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18</v>
      </c>
      <c r="C11" s="5"/>
      <c r="D11" s="224"/>
      <c r="E11" s="224"/>
      <c r="F11" s="224"/>
      <c r="G11" s="224"/>
      <c r="H11" s="28" t="s">
        <v>33</v>
      </c>
      <c r="I11" s="99"/>
      <c r="J11" s="11"/>
    </row>
    <row r="12" spans="1:15" ht="15.75" customHeight="1" x14ac:dyDescent="0.2">
      <c r="A12" s="4"/>
      <c r="B12" s="41"/>
      <c r="C12" s="26"/>
      <c r="D12" s="204"/>
      <c r="E12" s="204"/>
      <c r="F12" s="204"/>
      <c r="G12" s="204"/>
      <c r="H12" s="28" t="s">
        <v>34</v>
      </c>
      <c r="I12" s="99"/>
      <c r="J12" s="11"/>
    </row>
    <row r="13" spans="1:15" ht="15.75" customHeight="1" x14ac:dyDescent="0.2">
      <c r="A13" s="4"/>
      <c r="B13" s="42"/>
      <c r="C13" s="98"/>
      <c r="D13" s="213"/>
      <c r="E13" s="213"/>
      <c r="F13" s="213"/>
      <c r="G13" s="213"/>
      <c r="H13" s="29"/>
      <c r="I13" s="34"/>
      <c r="J13" s="50"/>
    </row>
    <row r="14" spans="1:15" ht="24" hidden="1" customHeight="1" x14ac:dyDescent="0.2">
      <c r="A14" s="4"/>
      <c r="B14" s="64" t="s">
        <v>20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1" t="s">
        <v>31</v>
      </c>
      <c r="C15" s="70"/>
      <c r="D15" s="52"/>
      <c r="E15" s="223"/>
      <c r="F15" s="223"/>
      <c r="G15" s="225"/>
      <c r="H15" s="225"/>
      <c r="I15" s="225" t="s">
        <v>28</v>
      </c>
      <c r="J15" s="226"/>
    </row>
    <row r="16" spans="1:15" ht="23.25" customHeight="1" x14ac:dyDescent="0.2">
      <c r="A16" s="141" t="s">
        <v>23</v>
      </c>
      <c r="B16" s="142" t="s">
        <v>23</v>
      </c>
      <c r="C16" s="57"/>
      <c r="D16" s="58"/>
      <c r="E16" s="195"/>
      <c r="F16" s="196"/>
      <c r="G16" s="195"/>
      <c r="H16" s="196"/>
      <c r="I16" s="195">
        <f>SUMIF(F49:F49,A16,I49:I49)+SUMIF(F49:F49,"PSU",I49:I49)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7"/>
      <c r="D17" s="58"/>
      <c r="E17" s="195"/>
      <c r="F17" s="196"/>
      <c r="G17" s="195"/>
      <c r="H17" s="196"/>
      <c r="I17" s="195">
        <f>SUMIF(F49:F49,A17,I49:I49)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7"/>
      <c r="D18" s="58"/>
      <c r="E18" s="195"/>
      <c r="F18" s="196"/>
      <c r="G18" s="195"/>
      <c r="H18" s="196"/>
      <c r="I18" s="195">
        <f>SUMIF(F49:F49,A18,I49:I49)</f>
        <v>0</v>
      </c>
      <c r="J18" s="210"/>
    </row>
    <row r="19" spans="1:10" ht="23.25" customHeight="1" x14ac:dyDescent="0.2">
      <c r="A19" s="141" t="s">
        <v>59</v>
      </c>
      <c r="B19" s="142" t="s">
        <v>26</v>
      </c>
      <c r="C19" s="57"/>
      <c r="D19" s="58"/>
      <c r="E19" s="195"/>
      <c r="F19" s="196"/>
      <c r="G19" s="195"/>
      <c r="H19" s="196"/>
      <c r="I19" s="195">
        <f>SUMIF(F49:F49,A19,I49:I49)</f>
        <v>0</v>
      </c>
      <c r="J19" s="210"/>
    </row>
    <row r="20" spans="1:10" ht="23.25" customHeight="1" x14ac:dyDescent="0.2">
      <c r="A20" s="141" t="s">
        <v>60</v>
      </c>
      <c r="B20" s="142" t="s">
        <v>27</v>
      </c>
      <c r="C20" s="57"/>
      <c r="D20" s="58"/>
      <c r="E20" s="195"/>
      <c r="F20" s="196"/>
      <c r="G20" s="195"/>
      <c r="H20" s="196"/>
      <c r="I20" s="195">
        <f>SUMIF(F49:F49,A20,I49:I49)</f>
        <v>0</v>
      </c>
      <c r="J20" s="210"/>
    </row>
    <row r="21" spans="1:10" ht="23.25" customHeight="1" x14ac:dyDescent="0.2">
      <c r="A21" s="4"/>
      <c r="B21" s="72" t="s">
        <v>28</v>
      </c>
      <c r="C21" s="73"/>
      <c r="D21" s="74"/>
      <c r="E21" s="211"/>
      <c r="F21" s="221"/>
      <c r="G21" s="211"/>
      <c r="H21" s="221"/>
      <c r="I21" s="211">
        <f>SUM(I16:J20)</f>
        <v>0</v>
      </c>
      <c r="J21" s="212"/>
    </row>
    <row r="22" spans="1:10" ht="33" customHeight="1" x14ac:dyDescent="0.2">
      <c r="A22" s="4"/>
      <c r="B22" s="63" t="s">
        <v>32</v>
      </c>
      <c r="C22" s="57"/>
      <c r="D22" s="58"/>
      <c r="E22" s="62"/>
      <c r="F22" s="59"/>
      <c r="G22" s="49"/>
      <c r="H22" s="49"/>
      <c r="I22" s="49"/>
      <c r="J22" s="60"/>
    </row>
    <row r="23" spans="1:10" ht="23.25" customHeight="1" x14ac:dyDescent="0.2">
      <c r="A23" s="4"/>
      <c r="B23" s="56" t="s">
        <v>11</v>
      </c>
      <c r="C23" s="57"/>
      <c r="D23" s="58"/>
      <c r="E23" s="262">
        <v>0.15</v>
      </c>
      <c r="F23" s="59"/>
      <c r="G23" s="208">
        <f>ZakladDPHSniVypocet</f>
        <v>0</v>
      </c>
      <c r="H23" s="209"/>
      <c r="I23" s="209"/>
      <c r="J23" s="60" t="str">
        <f t="shared" ref="J23:J28" si="0">Mena</f>
        <v>CZK</v>
      </c>
    </row>
    <row r="24" spans="1:10" ht="23.25" customHeight="1" x14ac:dyDescent="0.2">
      <c r="A24" s="4"/>
      <c r="B24" s="56" t="s">
        <v>12</v>
      </c>
      <c r="C24" s="57"/>
      <c r="D24" s="58"/>
      <c r="E24" s="262">
        <v>0.15</v>
      </c>
      <c r="F24" s="59"/>
      <c r="G24" s="206">
        <f>ZakladDPHSni*SazbaDPH1/100</f>
        <v>0</v>
      </c>
      <c r="H24" s="207"/>
      <c r="I24" s="207"/>
      <c r="J24" s="60" t="str">
        <f t="shared" si="0"/>
        <v>CZK</v>
      </c>
    </row>
    <row r="25" spans="1:10" ht="23.25" customHeight="1" x14ac:dyDescent="0.2">
      <c r="A25" s="4"/>
      <c r="B25" s="56" t="s">
        <v>13</v>
      </c>
      <c r="C25" s="57"/>
      <c r="D25" s="58"/>
      <c r="E25" s="262">
        <v>0.21</v>
      </c>
      <c r="F25" s="59"/>
      <c r="G25" s="208">
        <v>0</v>
      </c>
      <c r="H25" s="209"/>
      <c r="I25" s="209"/>
      <c r="J25" s="60" t="str">
        <f t="shared" si="0"/>
        <v>CZK</v>
      </c>
    </row>
    <row r="26" spans="1:10" ht="23.25" customHeight="1" x14ac:dyDescent="0.2">
      <c r="A26" s="4"/>
      <c r="B26" s="48" t="s">
        <v>14</v>
      </c>
      <c r="C26" s="22"/>
      <c r="D26" s="18"/>
      <c r="E26" s="263">
        <v>0.21</v>
      </c>
      <c r="F26" s="43"/>
      <c r="G26" s="217">
        <f>SUM(I21*E26)</f>
        <v>0</v>
      </c>
      <c r="H26" s="218"/>
      <c r="I26" s="218"/>
      <c r="J26" s="55" t="str">
        <f t="shared" si="0"/>
        <v>CZK</v>
      </c>
    </row>
    <row r="27" spans="1:10" ht="23.25" customHeight="1" thickBot="1" x14ac:dyDescent="0.25">
      <c r="A27" s="4"/>
      <c r="B27" s="47" t="s">
        <v>4</v>
      </c>
      <c r="C27" s="20"/>
      <c r="D27" s="23"/>
      <c r="E27" s="20"/>
      <c r="F27" s="21"/>
      <c r="G27" s="219">
        <f>0</f>
        <v>0</v>
      </c>
      <c r="H27" s="219"/>
      <c r="I27" s="219"/>
      <c r="J27" s="61" t="str">
        <f t="shared" si="0"/>
        <v>CZK</v>
      </c>
    </row>
    <row r="28" spans="1:10" ht="27.75" hidden="1" customHeight="1" thickBot="1" x14ac:dyDescent="0.25">
      <c r="A28" s="4"/>
      <c r="B28" s="118" t="s">
        <v>22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4"/>
      <c r="B29" s="118" t="s">
        <v>35</v>
      </c>
      <c r="C29" s="123"/>
      <c r="D29" s="123"/>
      <c r="E29" s="123"/>
      <c r="F29" s="123"/>
      <c r="G29" s="220">
        <f>SUM(I21+DPHZakl)</f>
        <v>0</v>
      </c>
      <c r="H29" s="220"/>
      <c r="I29" s="220"/>
      <c r="J29" s="124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43944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05" t="s">
        <v>2</v>
      </c>
      <c r="E35" s="205"/>
      <c r="F35" s="5"/>
      <c r="G35" s="44"/>
      <c r="H35" s="13" t="s">
        <v>3</v>
      </c>
      <c r="I35" s="44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52" ht="25.5" hidden="1" customHeight="1" x14ac:dyDescent="0.2">
      <c r="A38" s="102" t="s">
        <v>37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2" t="s">
        <v>1</v>
      </c>
      <c r="J38" s="107" t="s">
        <v>0</v>
      </c>
    </row>
    <row r="39" spans="1:52" ht="25.5" hidden="1" customHeight="1" x14ac:dyDescent="0.2">
      <c r="A39" s="102">
        <v>1</v>
      </c>
      <c r="B39" s="108"/>
      <c r="C39" s="197"/>
      <c r="D39" s="198"/>
      <c r="E39" s="198"/>
      <c r="F39" s="113">
        <f>' Pol'!AC26</f>
        <v>0</v>
      </c>
      <c r="G39" s="114">
        <f>' Pol'!AD26</f>
        <v>0</v>
      </c>
      <c r="H39" s="115">
        <f>(F39*SazbaDPH1/100)+(G39*SazbaDPH2/100)</f>
        <v>0</v>
      </c>
      <c r="I39" s="115">
        <f>F39+G39+H39</f>
        <v>0</v>
      </c>
      <c r="J39" s="109" t="str">
        <f>IF(CenaCelkemVypocet=0,"",I39/CenaCelkemVypocet*100)</f>
        <v/>
      </c>
    </row>
    <row r="40" spans="1:52" ht="25.5" hidden="1" customHeight="1" x14ac:dyDescent="0.2">
      <c r="A40" s="102"/>
      <c r="B40" s="199" t="s">
        <v>51</v>
      </c>
      <c r="C40" s="200"/>
      <c r="D40" s="200"/>
      <c r="E40" s="201"/>
      <c r="F40" s="116">
        <f>SUMIF(A39:A39,"=1",F39:F39)</f>
        <v>0</v>
      </c>
      <c r="G40" s="117">
        <f>SUMIF(A39:A39,"=1",G39:G39)</f>
        <v>0</v>
      </c>
      <c r="H40" s="117">
        <f>SUMIF(A39:A39,"=1",H39:H39)</f>
        <v>0</v>
      </c>
      <c r="I40" s="117">
        <f>SUMIF(A39:A39,"=1",I39:I39)</f>
        <v>0</v>
      </c>
      <c r="J40" s="103">
        <f>SUMIF(A39:A39,"=1",J39:J39)</f>
        <v>0</v>
      </c>
    </row>
    <row r="42" spans="1:52" x14ac:dyDescent="0.2">
      <c r="B42" t="s">
        <v>53</v>
      </c>
    </row>
    <row r="43" spans="1:52" x14ac:dyDescent="0.2">
      <c r="B43" s="202" t="s">
        <v>54</v>
      </c>
      <c r="C43" s="202"/>
      <c r="D43" s="202"/>
      <c r="E43" s="202"/>
      <c r="F43" s="202"/>
      <c r="G43" s="202"/>
      <c r="H43" s="202"/>
      <c r="I43" s="202"/>
      <c r="J43" s="202"/>
      <c r="AZ43" s="125" t="str">
        <f>B43</f>
        <v>Likvidace dřevomorky - vila č. 2</v>
      </c>
    </row>
    <row r="46" spans="1:52" ht="15.75" x14ac:dyDescent="0.25">
      <c r="B46" s="126" t="s">
        <v>55</v>
      </c>
    </row>
    <row r="48" spans="1:52" ht="25.5" customHeight="1" x14ac:dyDescent="0.2">
      <c r="A48" s="127"/>
      <c r="B48" s="130" t="s">
        <v>16</v>
      </c>
      <c r="C48" s="130" t="s">
        <v>5</v>
      </c>
      <c r="D48" s="131"/>
      <c r="E48" s="131"/>
      <c r="F48" s="134" t="s">
        <v>56</v>
      </c>
      <c r="G48" s="134"/>
      <c r="H48" s="134"/>
      <c r="I48" s="203" t="s">
        <v>28</v>
      </c>
      <c r="J48" s="203"/>
    </row>
    <row r="49" spans="1:10" ht="25.5" customHeight="1" x14ac:dyDescent="0.2">
      <c r="A49" s="128"/>
      <c r="B49" s="135" t="s">
        <v>57</v>
      </c>
      <c r="C49" s="193" t="s">
        <v>58</v>
      </c>
      <c r="D49" s="194"/>
      <c r="E49" s="194"/>
      <c r="F49" s="136" t="s">
        <v>23</v>
      </c>
      <c r="G49" s="137"/>
      <c r="H49" s="137"/>
      <c r="I49" s="192">
        <f>' Pol'!G8</f>
        <v>0</v>
      </c>
      <c r="J49" s="192"/>
    </row>
    <row r="50" spans="1:10" ht="25.5" customHeight="1" x14ac:dyDescent="0.2">
      <c r="A50" s="129"/>
      <c r="B50" s="132" t="s">
        <v>1</v>
      </c>
      <c r="C50" s="132"/>
      <c r="D50" s="133"/>
      <c r="E50" s="133"/>
      <c r="F50" s="138"/>
      <c r="G50" s="139"/>
      <c r="H50" s="139"/>
      <c r="I50" s="191">
        <f>SUM(I49:I49)</f>
        <v>0</v>
      </c>
      <c r="J50" s="191"/>
    </row>
    <row r="51" spans="1:10" x14ac:dyDescent="0.2">
      <c r="F51" s="140"/>
      <c r="G51" s="101"/>
      <c r="H51" s="140"/>
      <c r="I51" s="101"/>
      <c r="J51" s="101"/>
    </row>
    <row r="52" spans="1:10" x14ac:dyDescent="0.2">
      <c r="F52" s="140"/>
      <c r="G52" s="101"/>
      <c r="H52" s="140"/>
      <c r="I52" s="101"/>
      <c r="J52" s="101"/>
    </row>
    <row r="53" spans="1:10" x14ac:dyDescent="0.2">
      <c r="F53" s="140"/>
      <c r="G53" s="101"/>
      <c r="H53" s="140"/>
      <c r="I53" s="101"/>
      <c r="J53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I50:J50"/>
    <mergeCell ref="I49:J49"/>
    <mergeCell ref="C49:E49"/>
    <mergeCell ref="E18:F18"/>
    <mergeCell ref="C39:E39"/>
    <mergeCell ref="B40:E40"/>
    <mergeCell ref="B43:J43"/>
    <mergeCell ref="I48:J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7" t="s">
        <v>6</v>
      </c>
      <c r="B1" s="227"/>
      <c r="C1" s="228"/>
      <c r="D1" s="227"/>
      <c r="E1" s="227"/>
      <c r="F1" s="227"/>
      <c r="G1" s="227"/>
    </row>
    <row r="2" spans="1:7" ht="24.95" customHeight="1" x14ac:dyDescent="0.2">
      <c r="A2" s="77" t="s">
        <v>41</v>
      </c>
      <c r="B2" s="76"/>
      <c r="C2" s="229"/>
      <c r="D2" s="229"/>
      <c r="E2" s="229"/>
      <c r="F2" s="229"/>
      <c r="G2" s="230"/>
    </row>
    <row r="3" spans="1:7" ht="24.95" hidden="1" customHeight="1" x14ac:dyDescent="0.2">
      <c r="A3" s="77" t="s">
        <v>7</v>
      </c>
      <c r="B3" s="76"/>
      <c r="C3" s="229"/>
      <c r="D3" s="229"/>
      <c r="E3" s="229"/>
      <c r="F3" s="229"/>
      <c r="G3" s="230"/>
    </row>
    <row r="4" spans="1:7" ht="24.95" hidden="1" customHeight="1" x14ac:dyDescent="0.2">
      <c r="A4" s="77" t="s">
        <v>8</v>
      </c>
      <c r="B4" s="76"/>
      <c r="C4" s="229"/>
      <c r="D4" s="229"/>
      <c r="E4" s="229"/>
      <c r="F4" s="229"/>
      <c r="G4" s="23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4"/>
  <sheetViews>
    <sheetView topLeftCell="A6" workbookViewId="0">
      <selection activeCell="C10" sqref="C10:G10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5" t="s">
        <v>6</v>
      </c>
      <c r="B1" s="255"/>
      <c r="C1" s="255"/>
      <c r="D1" s="255"/>
      <c r="E1" s="255"/>
      <c r="F1" s="255"/>
      <c r="G1" s="255"/>
      <c r="AE1" t="s">
        <v>62</v>
      </c>
    </row>
    <row r="2" spans="1:60" ht="24.95" customHeight="1" x14ac:dyDescent="0.2">
      <c r="A2" s="146" t="s">
        <v>61</v>
      </c>
      <c r="B2" s="144"/>
      <c r="C2" s="256" t="s">
        <v>46</v>
      </c>
      <c r="D2" s="257"/>
      <c r="E2" s="257"/>
      <c r="F2" s="257"/>
      <c r="G2" s="258"/>
      <c r="AE2" t="s">
        <v>63</v>
      </c>
    </row>
    <row r="3" spans="1:60" ht="24.95" hidden="1" customHeight="1" x14ac:dyDescent="0.2">
      <c r="A3" s="147" t="s">
        <v>7</v>
      </c>
      <c r="B3" s="145"/>
      <c r="C3" s="259"/>
      <c r="D3" s="259"/>
      <c r="E3" s="259"/>
      <c r="F3" s="259"/>
      <c r="G3" s="260"/>
      <c r="AE3" t="s">
        <v>64</v>
      </c>
    </row>
    <row r="4" spans="1:60" ht="24.95" hidden="1" customHeight="1" x14ac:dyDescent="0.2">
      <c r="A4" s="147" t="s">
        <v>8</v>
      </c>
      <c r="B4" s="145"/>
      <c r="C4" s="261"/>
      <c r="D4" s="259"/>
      <c r="E4" s="259"/>
      <c r="F4" s="259"/>
      <c r="G4" s="260"/>
      <c r="AE4" t="s">
        <v>65</v>
      </c>
    </row>
    <row r="5" spans="1:60" hidden="1" x14ac:dyDescent="0.2">
      <c r="A5" s="148" t="s">
        <v>66</v>
      </c>
      <c r="B5" s="149"/>
      <c r="C5" s="150"/>
      <c r="D5" s="151"/>
      <c r="E5" s="152"/>
      <c r="F5" s="152"/>
      <c r="G5" s="153"/>
      <c r="AE5" t="s">
        <v>67</v>
      </c>
    </row>
    <row r="6" spans="1:60" x14ac:dyDescent="0.2">
      <c r="D6" s="143"/>
    </row>
    <row r="7" spans="1:60" ht="38.25" x14ac:dyDescent="0.2">
      <c r="A7" s="159" t="s">
        <v>68</v>
      </c>
      <c r="B7" s="160" t="s">
        <v>69</v>
      </c>
      <c r="C7" s="160" t="s">
        <v>70</v>
      </c>
      <c r="D7" s="173" t="s">
        <v>71</v>
      </c>
      <c r="E7" s="159" t="s">
        <v>72</v>
      </c>
      <c r="F7" s="154" t="s">
        <v>73</v>
      </c>
      <c r="G7" s="174" t="s">
        <v>28</v>
      </c>
      <c r="H7" s="175" t="s">
        <v>29</v>
      </c>
      <c r="I7" s="175" t="s">
        <v>74</v>
      </c>
      <c r="J7" s="175" t="s">
        <v>30</v>
      </c>
      <c r="K7" s="175" t="s">
        <v>75</v>
      </c>
      <c r="L7" s="175" t="s">
        <v>76</v>
      </c>
      <c r="M7" s="175" t="s">
        <v>77</v>
      </c>
      <c r="N7" s="175" t="s">
        <v>78</v>
      </c>
      <c r="O7" s="175" t="s">
        <v>79</v>
      </c>
      <c r="P7" s="175" t="s">
        <v>80</v>
      </c>
      <c r="Q7" s="175" t="s">
        <v>81</v>
      </c>
      <c r="R7" s="175" t="s">
        <v>82</v>
      </c>
      <c r="S7" s="175" t="s">
        <v>83</v>
      </c>
      <c r="T7" s="175" t="s">
        <v>84</v>
      </c>
      <c r="U7" s="161" t="s">
        <v>85</v>
      </c>
    </row>
    <row r="8" spans="1:60" x14ac:dyDescent="0.2">
      <c r="A8" s="157" t="s">
        <v>86</v>
      </c>
      <c r="B8" s="163" t="s">
        <v>57</v>
      </c>
      <c r="C8" s="186" t="s">
        <v>58</v>
      </c>
      <c r="D8" s="165"/>
      <c r="E8" s="167"/>
      <c r="F8" s="171"/>
      <c r="G8" s="171">
        <f>SUMIF(AE9:AE24,"&lt;&gt;NOR",G9:G24)</f>
        <v>0</v>
      </c>
      <c r="H8" s="171"/>
      <c r="I8" s="171">
        <f>SUM(I9:I24)</f>
        <v>0</v>
      </c>
      <c r="J8" s="171"/>
      <c r="K8" s="171">
        <f>SUM(K9:K24)</f>
        <v>0</v>
      </c>
      <c r="L8" s="171"/>
      <c r="M8" s="171">
        <f>SUM(M9:M24)</f>
        <v>0</v>
      </c>
      <c r="N8" s="171"/>
      <c r="O8" s="171">
        <f>SUM(O9:O24)</f>
        <v>0</v>
      </c>
      <c r="P8" s="171"/>
      <c r="Q8" s="171">
        <f>SUM(Q9:Q24)</f>
        <v>0</v>
      </c>
      <c r="R8" s="171"/>
      <c r="S8" s="171"/>
      <c r="T8" s="172"/>
      <c r="U8" s="171">
        <f>SUM(U9:U24)</f>
        <v>2288.38</v>
      </c>
      <c r="AE8" t="s">
        <v>87</v>
      </c>
    </row>
    <row r="9" spans="1:60" ht="22.5" outlineLevel="1" x14ac:dyDescent="0.2">
      <c r="A9" s="156">
        <v>6</v>
      </c>
      <c r="B9" s="162" t="s">
        <v>91</v>
      </c>
      <c r="C9" s="185" t="s">
        <v>92</v>
      </c>
      <c r="D9" s="164" t="s">
        <v>88</v>
      </c>
      <c r="E9" s="166">
        <v>703.1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0</v>
      </c>
      <c r="M9" s="169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69"/>
      <c r="S9" s="169"/>
      <c r="T9" s="170">
        <v>2</v>
      </c>
      <c r="U9" s="169">
        <f>ROUND(E9*T9,2)</f>
        <v>1406.2</v>
      </c>
      <c r="V9" s="155"/>
      <c r="W9" s="155"/>
      <c r="X9" s="155"/>
      <c r="Y9" s="155"/>
      <c r="Z9" s="155"/>
      <c r="AA9" s="155"/>
      <c r="AB9" s="155"/>
      <c r="AC9" s="155"/>
      <c r="AD9" s="155"/>
      <c r="AE9" s="155" t="s">
        <v>90</v>
      </c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 x14ac:dyDescent="0.2">
      <c r="A10" s="156"/>
      <c r="B10" s="162"/>
      <c r="C10" s="243" t="s">
        <v>105</v>
      </c>
      <c r="D10" s="244"/>
      <c r="E10" s="245"/>
      <c r="F10" s="246"/>
      <c r="G10" s="247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70"/>
      <c r="U10" s="169"/>
      <c r="V10" s="155"/>
      <c r="W10" s="155"/>
      <c r="X10" s="155"/>
      <c r="Y10" s="155"/>
      <c r="Z10" s="155"/>
      <c r="AA10" s="155"/>
      <c r="AB10" s="155"/>
      <c r="AC10" s="155"/>
      <c r="AD10" s="155"/>
      <c r="AE10" s="155" t="s">
        <v>89</v>
      </c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8" t="str">
        <f>C10</f>
        <v>Zdivo do 80 cm tloušťky, při dodávce 400V/48A</v>
      </c>
      <c r="BB10" s="155"/>
      <c r="BC10" s="155"/>
      <c r="BD10" s="155"/>
      <c r="BE10" s="155"/>
      <c r="BF10" s="155"/>
      <c r="BG10" s="155"/>
      <c r="BH10" s="155"/>
    </row>
    <row r="11" spans="1:60" ht="22.5" outlineLevel="1" x14ac:dyDescent="0.2">
      <c r="A11" s="156"/>
      <c r="B11" s="162"/>
      <c r="C11" s="243" t="s">
        <v>93</v>
      </c>
      <c r="D11" s="244"/>
      <c r="E11" s="245"/>
      <c r="F11" s="246"/>
      <c r="G11" s="247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70"/>
      <c r="U11" s="169"/>
      <c r="V11" s="155"/>
      <c r="W11" s="155"/>
      <c r="X11" s="155"/>
      <c r="Y11" s="155"/>
      <c r="Z11" s="155"/>
      <c r="AA11" s="155"/>
      <c r="AB11" s="155"/>
      <c r="AC11" s="155"/>
      <c r="AD11" s="155"/>
      <c r="AE11" s="155" t="s">
        <v>89</v>
      </c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8" t="str">
        <f>C11</f>
        <v>V ceně jsou zahrnuty všechny náklady spojené se sanaci dřevomorky, kromě dodávky el.energie, kde se předpokládá, že bude hradit objednatel.</v>
      </c>
      <c r="BB11" s="155"/>
      <c r="BC11" s="155"/>
      <c r="BD11" s="155"/>
      <c r="BE11" s="155"/>
      <c r="BF11" s="155"/>
      <c r="BG11" s="155"/>
      <c r="BH11" s="155"/>
    </row>
    <row r="12" spans="1:60" ht="22.5" outlineLevel="1" x14ac:dyDescent="0.2">
      <c r="A12" s="156">
        <v>7</v>
      </c>
      <c r="B12" s="162" t="s">
        <v>91</v>
      </c>
      <c r="C12" s="185" t="s">
        <v>94</v>
      </c>
      <c r="D12" s="164" t="s">
        <v>88</v>
      </c>
      <c r="E12" s="166">
        <v>95.2</v>
      </c>
      <c r="F12" s="168"/>
      <c r="G12" s="169">
        <f>ROUND(E12*F12,2)</f>
        <v>0</v>
      </c>
      <c r="H12" s="168"/>
      <c r="I12" s="169">
        <f>ROUND(E12*H12,2)</f>
        <v>0</v>
      </c>
      <c r="J12" s="168"/>
      <c r="K12" s="169">
        <f>ROUND(E12*J12,2)</f>
        <v>0</v>
      </c>
      <c r="L12" s="169">
        <v>0</v>
      </c>
      <c r="M12" s="169">
        <f>G12*(1+L12/100)</f>
        <v>0</v>
      </c>
      <c r="N12" s="169">
        <v>0</v>
      </c>
      <c r="O12" s="169">
        <f>ROUND(E12*N12,2)</f>
        <v>0</v>
      </c>
      <c r="P12" s="169">
        <v>0</v>
      </c>
      <c r="Q12" s="169">
        <f>ROUND(E12*P12,2)</f>
        <v>0</v>
      </c>
      <c r="R12" s="169"/>
      <c r="S12" s="169"/>
      <c r="T12" s="170">
        <v>2</v>
      </c>
      <c r="U12" s="169">
        <f>ROUND(E12*T12,2)</f>
        <v>190.4</v>
      </c>
      <c r="V12" s="155"/>
      <c r="W12" s="155"/>
      <c r="X12" s="155"/>
      <c r="Y12" s="155"/>
      <c r="Z12" s="155"/>
      <c r="AA12" s="155"/>
      <c r="AB12" s="155"/>
      <c r="AC12" s="155"/>
      <c r="AD12" s="155"/>
      <c r="AE12" s="155" t="s">
        <v>90</v>
      </c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outlineLevel="1" x14ac:dyDescent="0.2">
      <c r="A13" s="156"/>
      <c r="B13" s="162"/>
      <c r="C13" s="243" t="s">
        <v>106</v>
      </c>
      <c r="D13" s="244"/>
      <c r="E13" s="245"/>
      <c r="F13" s="246"/>
      <c r="G13" s="247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70"/>
      <c r="U13" s="169"/>
      <c r="V13" s="155"/>
      <c r="W13" s="155"/>
      <c r="X13" s="155"/>
      <c r="Y13" s="155"/>
      <c r="Z13" s="155"/>
      <c r="AA13" s="155"/>
      <c r="AB13" s="155"/>
      <c r="AC13" s="155"/>
      <c r="AD13" s="155"/>
      <c r="AE13" s="155" t="s">
        <v>89</v>
      </c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8" t="str">
        <f>C13</f>
        <v>Zdivo od 40 do 80 cm tloušťky, při dodávce 400V/48A</v>
      </c>
      <c r="BB13" s="155"/>
      <c r="BC13" s="155"/>
      <c r="BD13" s="155"/>
      <c r="BE13" s="155"/>
      <c r="BF13" s="155"/>
      <c r="BG13" s="155"/>
      <c r="BH13" s="155"/>
    </row>
    <row r="14" spans="1:60" ht="22.5" outlineLevel="1" x14ac:dyDescent="0.2">
      <c r="A14" s="156"/>
      <c r="B14" s="162"/>
      <c r="C14" s="243" t="s">
        <v>93</v>
      </c>
      <c r="D14" s="244"/>
      <c r="E14" s="245"/>
      <c r="F14" s="246"/>
      <c r="G14" s="247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70"/>
      <c r="U14" s="169"/>
      <c r="V14" s="155"/>
      <c r="W14" s="155"/>
      <c r="X14" s="155"/>
      <c r="Y14" s="155"/>
      <c r="Z14" s="155"/>
      <c r="AA14" s="155"/>
      <c r="AB14" s="155"/>
      <c r="AC14" s="155"/>
      <c r="AD14" s="155"/>
      <c r="AE14" s="155" t="s">
        <v>89</v>
      </c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8" t="str">
        <f>C14</f>
        <v>V ceně jsou zahrnuty všechny náklady spojené se sanaci dřevomorky, kromě dodávky el.energie, kde se předpokládá, že bude hradit objednatel.</v>
      </c>
      <c r="BB14" s="155"/>
      <c r="BC14" s="155"/>
      <c r="BD14" s="155"/>
      <c r="BE14" s="155"/>
      <c r="BF14" s="155"/>
      <c r="BG14" s="155"/>
      <c r="BH14" s="155"/>
    </row>
    <row r="15" spans="1:60" ht="22.5" outlineLevel="1" x14ac:dyDescent="0.2">
      <c r="A15" s="156">
        <v>8</v>
      </c>
      <c r="B15" s="162" t="s">
        <v>95</v>
      </c>
      <c r="C15" s="185" t="s">
        <v>96</v>
      </c>
      <c r="D15" s="164" t="s">
        <v>88</v>
      </c>
      <c r="E15" s="166">
        <v>209.3</v>
      </c>
      <c r="F15" s="168"/>
      <c r="G15" s="169">
        <f>ROUND(E15*F15,2)</f>
        <v>0</v>
      </c>
      <c r="H15" s="168"/>
      <c r="I15" s="169">
        <f>ROUND(E15*H15,2)</f>
        <v>0</v>
      </c>
      <c r="J15" s="168"/>
      <c r="K15" s="169">
        <f>ROUND(E15*J15,2)</f>
        <v>0</v>
      </c>
      <c r="L15" s="169">
        <v>0</v>
      </c>
      <c r="M15" s="169">
        <f>G15*(1+L15/100)</f>
        <v>0</v>
      </c>
      <c r="N15" s="169">
        <v>0</v>
      </c>
      <c r="O15" s="169">
        <f>ROUND(E15*N15,2)</f>
        <v>0</v>
      </c>
      <c r="P15" s="169">
        <v>0</v>
      </c>
      <c r="Q15" s="169">
        <f>ROUND(E15*P15,2)</f>
        <v>0</v>
      </c>
      <c r="R15" s="169"/>
      <c r="S15" s="169"/>
      <c r="T15" s="170">
        <v>3.03</v>
      </c>
      <c r="U15" s="169">
        <f>ROUND(E15*T15,2)</f>
        <v>634.17999999999995</v>
      </c>
      <c r="V15" s="155"/>
      <c r="W15" s="155"/>
      <c r="X15" s="155"/>
      <c r="Y15" s="155"/>
      <c r="Z15" s="155"/>
      <c r="AA15" s="155"/>
      <c r="AB15" s="155"/>
      <c r="AC15" s="155"/>
      <c r="AD15" s="155"/>
      <c r="AE15" s="155" t="s">
        <v>90</v>
      </c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 x14ac:dyDescent="0.2">
      <c r="A16" s="156"/>
      <c r="B16" s="162"/>
      <c r="C16" s="243" t="s">
        <v>107</v>
      </c>
      <c r="D16" s="244"/>
      <c r="E16" s="245"/>
      <c r="F16" s="246"/>
      <c r="G16" s="247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70"/>
      <c r="U16" s="169"/>
      <c r="V16" s="155"/>
      <c r="W16" s="155"/>
      <c r="X16" s="155"/>
      <c r="Y16" s="155"/>
      <c r="Z16" s="155"/>
      <c r="AA16" s="155"/>
      <c r="AB16" s="155"/>
      <c r="AC16" s="155"/>
      <c r="AD16" s="155"/>
      <c r="AE16" s="155" t="s">
        <v>89</v>
      </c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8" t="str">
        <f>C16</f>
        <v>Zdivo od 80 do 100 cm tloušťky, při dodávce 400V/48A</v>
      </c>
      <c r="BB16" s="155"/>
      <c r="BC16" s="155"/>
      <c r="BD16" s="155"/>
      <c r="BE16" s="155"/>
      <c r="BF16" s="155"/>
      <c r="BG16" s="155"/>
      <c r="BH16" s="155"/>
    </row>
    <row r="17" spans="1:60" ht="22.5" outlineLevel="1" x14ac:dyDescent="0.2">
      <c r="A17" s="156"/>
      <c r="B17" s="162"/>
      <c r="C17" s="243" t="s">
        <v>93</v>
      </c>
      <c r="D17" s="244"/>
      <c r="E17" s="245"/>
      <c r="F17" s="246"/>
      <c r="G17" s="247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70"/>
      <c r="U17" s="169"/>
      <c r="V17" s="155"/>
      <c r="W17" s="155"/>
      <c r="X17" s="155"/>
      <c r="Y17" s="155"/>
      <c r="Z17" s="155"/>
      <c r="AA17" s="155"/>
      <c r="AB17" s="155"/>
      <c r="AC17" s="155"/>
      <c r="AD17" s="155"/>
      <c r="AE17" s="155" t="s">
        <v>89</v>
      </c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8" t="str">
        <f>C17</f>
        <v>V ceně jsou zahrnuty všechny náklady spojené se sanaci dřevomorky, kromě dodávky el.energie, kde se předpokládá, že bude hradit objednatel.</v>
      </c>
      <c r="BB17" s="155"/>
      <c r="BC17" s="155"/>
      <c r="BD17" s="155"/>
      <c r="BE17" s="155"/>
      <c r="BF17" s="155"/>
      <c r="BG17" s="155"/>
      <c r="BH17" s="155"/>
    </row>
    <row r="18" spans="1:60" ht="22.5" outlineLevel="1" x14ac:dyDescent="0.2">
      <c r="A18" s="156">
        <v>9</v>
      </c>
      <c r="B18" s="162" t="s">
        <v>91</v>
      </c>
      <c r="C18" s="185" t="s">
        <v>97</v>
      </c>
      <c r="D18" s="164" t="s">
        <v>88</v>
      </c>
      <c r="E18" s="166">
        <v>28.8</v>
      </c>
      <c r="F18" s="168"/>
      <c r="G18" s="169">
        <f>ROUND(E18*F18,2)</f>
        <v>0</v>
      </c>
      <c r="H18" s="168"/>
      <c r="I18" s="169">
        <f>ROUND(E18*H18,2)</f>
        <v>0</v>
      </c>
      <c r="J18" s="168"/>
      <c r="K18" s="169">
        <f>ROUND(E18*J18,2)</f>
        <v>0</v>
      </c>
      <c r="L18" s="169">
        <v>0</v>
      </c>
      <c r="M18" s="169">
        <f>G18*(1+L18/100)</f>
        <v>0</v>
      </c>
      <c r="N18" s="169">
        <v>0</v>
      </c>
      <c r="O18" s="169">
        <f>ROUND(E18*N18,2)</f>
        <v>0</v>
      </c>
      <c r="P18" s="169">
        <v>0</v>
      </c>
      <c r="Q18" s="169">
        <f>ROUND(E18*P18,2)</f>
        <v>0</v>
      </c>
      <c r="R18" s="169"/>
      <c r="S18" s="169"/>
      <c r="T18" s="170">
        <v>2</v>
      </c>
      <c r="U18" s="169">
        <f>ROUND(E18*T18,2)</f>
        <v>57.6</v>
      </c>
      <c r="V18" s="155"/>
      <c r="W18" s="155"/>
      <c r="X18" s="155"/>
      <c r="Y18" s="155"/>
      <c r="Z18" s="155"/>
      <c r="AA18" s="155"/>
      <c r="AB18" s="155"/>
      <c r="AC18" s="155"/>
      <c r="AD18" s="155"/>
      <c r="AE18" s="155" t="s">
        <v>90</v>
      </c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outlineLevel="1" x14ac:dyDescent="0.2">
      <c r="A19" s="156"/>
      <c r="B19" s="162"/>
      <c r="C19" s="243" t="s">
        <v>106</v>
      </c>
      <c r="D19" s="244"/>
      <c r="E19" s="245"/>
      <c r="F19" s="246"/>
      <c r="G19" s="247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70"/>
      <c r="U19" s="169"/>
      <c r="V19" s="155"/>
      <c r="W19" s="155"/>
      <c r="X19" s="155"/>
      <c r="Y19" s="155"/>
      <c r="Z19" s="155"/>
      <c r="AA19" s="155"/>
      <c r="AB19" s="155"/>
      <c r="AC19" s="155"/>
      <c r="AD19" s="155"/>
      <c r="AE19" s="155" t="s">
        <v>89</v>
      </c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8" t="str">
        <f>C19</f>
        <v>Zdivo od 40 do 80 cm tloušťky, při dodávce 400V/48A</v>
      </c>
      <c r="BB19" s="155"/>
      <c r="BC19" s="155"/>
      <c r="BD19" s="155"/>
      <c r="BE19" s="155"/>
      <c r="BF19" s="155"/>
      <c r="BG19" s="155"/>
      <c r="BH19" s="155"/>
    </row>
    <row r="20" spans="1:60" ht="22.5" outlineLevel="1" x14ac:dyDescent="0.2">
      <c r="A20" s="156"/>
      <c r="B20" s="162"/>
      <c r="C20" s="243" t="s">
        <v>93</v>
      </c>
      <c r="D20" s="244"/>
      <c r="E20" s="245"/>
      <c r="F20" s="246"/>
      <c r="G20" s="247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70"/>
      <c r="U20" s="169"/>
      <c r="V20" s="155"/>
      <c r="W20" s="155"/>
      <c r="X20" s="155"/>
      <c r="Y20" s="155"/>
      <c r="Z20" s="155"/>
      <c r="AA20" s="155"/>
      <c r="AB20" s="155"/>
      <c r="AC20" s="155"/>
      <c r="AD20" s="155"/>
      <c r="AE20" s="155" t="s">
        <v>89</v>
      </c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8" t="str">
        <f>C20</f>
        <v>V ceně jsou zahrnuty všechny náklady spojené se sanaci dřevomorky, kromě dodávky el.energie, kde se předpokládá, že bude hradit objednatel.</v>
      </c>
      <c r="BB20" s="155"/>
      <c r="BC20" s="155"/>
      <c r="BD20" s="155"/>
      <c r="BE20" s="155"/>
      <c r="BF20" s="155"/>
      <c r="BG20" s="155"/>
      <c r="BH20" s="155"/>
    </row>
    <row r="21" spans="1:60" outlineLevel="1" x14ac:dyDescent="0.2">
      <c r="A21" s="156">
        <v>10</v>
      </c>
      <c r="B21" s="162" t="s">
        <v>98</v>
      </c>
      <c r="C21" s="185" t="s">
        <v>99</v>
      </c>
      <c r="D21" s="164" t="s">
        <v>100</v>
      </c>
      <c r="E21" s="166">
        <v>25</v>
      </c>
      <c r="F21" s="168"/>
      <c r="G21" s="169">
        <f>ROUND(E21*F21,2)</f>
        <v>0</v>
      </c>
      <c r="H21" s="168"/>
      <c r="I21" s="169">
        <f>ROUND(E21*H21,2)</f>
        <v>0</v>
      </c>
      <c r="J21" s="168"/>
      <c r="K21" s="169">
        <f>ROUND(E21*J21,2)</f>
        <v>0</v>
      </c>
      <c r="L21" s="169">
        <v>0</v>
      </c>
      <c r="M21" s="169">
        <f>G21*(1+L21/100)</f>
        <v>0</v>
      </c>
      <c r="N21" s="169">
        <v>0</v>
      </c>
      <c r="O21" s="169">
        <f>ROUND(E21*N21,2)</f>
        <v>0</v>
      </c>
      <c r="P21" s="169">
        <v>0</v>
      </c>
      <c r="Q21" s="169">
        <f>ROUND(E21*P21,2)</f>
        <v>0</v>
      </c>
      <c r="R21" s="169"/>
      <c r="S21" s="169"/>
      <c r="T21" s="170">
        <v>0</v>
      </c>
      <c r="U21" s="169">
        <f>ROUND(E21*T21,2)</f>
        <v>0</v>
      </c>
      <c r="V21" s="155"/>
      <c r="W21" s="155"/>
      <c r="X21" s="155"/>
      <c r="Y21" s="155"/>
      <c r="Z21" s="155"/>
      <c r="AA21" s="155"/>
      <c r="AB21" s="155"/>
      <c r="AC21" s="155"/>
      <c r="AD21" s="155"/>
      <c r="AE21" s="155" t="s">
        <v>90</v>
      </c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ht="33.75" outlineLevel="1" x14ac:dyDescent="0.2">
      <c r="A22" s="156"/>
      <c r="B22" s="162"/>
      <c r="C22" s="243" t="s">
        <v>101</v>
      </c>
      <c r="D22" s="244"/>
      <c r="E22" s="245"/>
      <c r="F22" s="246"/>
      <c r="G22" s="247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70"/>
      <c r="U22" s="169"/>
      <c r="V22" s="155"/>
      <c r="W22" s="155"/>
      <c r="X22" s="155"/>
      <c r="Y22" s="155"/>
      <c r="Z22" s="155"/>
      <c r="AA22" s="155"/>
      <c r="AB22" s="155"/>
      <c r="AC22" s="155"/>
      <c r="AD22" s="155"/>
      <c r="AE22" s="155" t="s">
        <v>89</v>
      </c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8" t="str">
        <f>C22</f>
        <v>Injektáž zhlaví trámů po rozebrání dřevěných podlah ve 2.NP a 3.NP. Vyvrtání otvorů, vyčištění vrtu od hrubých nečistot, osazení pakrů, nízkotlaká injektáž do 10 bar fungicidním prostředkem, dodávka injektážní emulze. Aplikce injektážním zařízením.</v>
      </c>
      <c r="BB22" s="155"/>
      <c r="BC22" s="155"/>
      <c r="BD22" s="155"/>
      <c r="BE22" s="155"/>
      <c r="BF22" s="155"/>
      <c r="BG22" s="155"/>
      <c r="BH22" s="155"/>
    </row>
    <row r="23" spans="1:60" ht="22.5" outlineLevel="1" x14ac:dyDescent="0.2">
      <c r="A23" s="156">
        <v>11</v>
      </c>
      <c r="B23" s="162" t="s">
        <v>102</v>
      </c>
      <c r="C23" s="185" t="s">
        <v>103</v>
      </c>
      <c r="D23" s="164" t="s">
        <v>88</v>
      </c>
      <c r="E23" s="166">
        <v>459</v>
      </c>
      <c r="F23" s="168"/>
      <c r="G23" s="169">
        <f>ROUND(E23*F23,2)</f>
        <v>0</v>
      </c>
      <c r="H23" s="168"/>
      <c r="I23" s="169">
        <f>ROUND(E23*H23,2)</f>
        <v>0</v>
      </c>
      <c r="J23" s="168"/>
      <c r="K23" s="169">
        <f>ROUND(E23*J23,2)</f>
        <v>0</v>
      </c>
      <c r="L23" s="169">
        <v>0</v>
      </c>
      <c r="M23" s="169">
        <f>G23*(1+L23/100)</f>
        <v>0</v>
      </c>
      <c r="N23" s="169">
        <v>0</v>
      </c>
      <c r="O23" s="169">
        <f>ROUND(E23*N23,2)</f>
        <v>0</v>
      </c>
      <c r="P23" s="169">
        <v>0</v>
      </c>
      <c r="Q23" s="169">
        <f>ROUND(E23*P23,2)</f>
        <v>0</v>
      </c>
      <c r="R23" s="169"/>
      <c r="S23" s="169"/>
      <c r="T23" s="170">
        <v>0</v>
      </c>
      <c r="U23" s="169">
        <f>ROUND(E23*T23,2)</f>
        <v>0</v>
      </c>
      <c r="V23" s="155"/>
      <c r="W23" s="155"/>
      <c r="X23" s="155"/>
      <c r="Y23" s="155"/>
      <c r="Z23" s="155"/>
      <c r="AA23" s="155"/>
      <c r="AB23" s="155"/>
      <c r="AC23" s="155"/>
      <c r="AD23" s="155"/>
      <c r="AE23" s="155" t="s">
        <v>90</v>
      </c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</row>
    <row r="24" spans="1:60" outlineLevel="1" x14ac:dyDescent="0.2">
      <c r="A24" s="176"/>
      <c r="B24" s="177"/>
      <c r="C24" s="248" t="s">
        <v>104</v>
      </c>
      <c r="D24" s="249"/>
      <c r="E24" s="250"/>
      <c r="F24" s="251"/>
      <c r="G24" s="252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78"/>
      <c r="T24" s="179"/>
      <c r="U24" s="178"/>
      <c r="V24" s="155"/>
      <c r="W24" s="155"/>
      <c r="X24" s="155"/>
      <c r="Y24" s="155"/>
      <c r="Z24" s="155"/>
      <c r="AA24" s="155"/>
      <c r="AB24" s="155"/>
      <c r="AC24" s="155"/>
      <c r="AD24" s="155"/>
      <c r="AE24" s="155" t="s">
        <v>89</v>
      </c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8" t="str">
        <f>C24</f>
        <v>Postřik fungicidním prostředkem Bochemit, Lignofix nebo jiným na bázi kyseliny borité.</v>
      </c>
      <c r="BB24" s="155"/>
      <c r="BC24" s="155"/>
      <c r="BD24" s="155"/>
      <c r="BE24" s="155"/>
      <c r="BF24" s="155"/>
      <c r="BG24" s="155"/>
      <c r="BH24" s="155"/>
    </row>
    <row r="25" spans="1:60" x14ac:dyDescent="0.2">
      <c r="A25" s="6"/>
      <c r="B25" s="7" t="s">
        <v>108</v>
      </c>
      <c r="C25" s="187" t="s">
        <v>108</v>
      </c>
      <c r="D25" s="9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15</v>
      </c>
      <c r="AD25">
        <v>21</v>
      </c>
    </row>
    <row r="26" spans="1:60" x14ac:dyDescent="0.2">
      <c r="A26" s="180"/>
      <c r="B26" s="181">
        <v>26</v>
      </c>
      <c r="C26" s="188" t="s">
        <v>108</v>
      </c>
      <c r="D26" s="182"/>
      <c r="E26" s="183"/>
      <c r="F26" s="183"/>
      <c r="G26" s="184">
        <f>SUM(G8)</f>
        <v>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C26">
        <f>SUMIF(L7:L24,AC25,G7:G24)</f>
        <v>0</v>
      </c>
      <c r="AD26">
        <f>SUMIF(L7:L24,AD25,G7:G24)</f>
        <v>0</v>
      </c>
      <c r="AE26" t="s">
        <v>109</v>
      </c>
    </row>
    <row r="27" spans="1:60" x14ac:dyDescent="0.2">
      <c r="A27" s="6"/>
      <c r="B27" s="7" t="s">
        <v>108</v>
      </c>
      <c r="C27" s="187" t="s">
        <v>108</v>
      </c>
      <c r="D27" s="9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6"/>
      <c r="B28" s="7" t="s">
        <v>108</v>
      </c>
      <c r="C28" s="187" t="s">
        <v>108</v>
      </c>
      <c r="D28" s="9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53">
        <v>33</v>
      </c>
      <c r="B29" s="253"/>
      <c r="C29" s="254"/>
      <c r="D29" s="9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31"/>
      <c r="B30" s="232"/>
      <c r="C30" s="233"/>
      <c r="D30" s="232"/>
      <c r="E30" s="232"/>
      <c r="F30" s="232"/>
      <c r="G30" s="234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E30" t="s">
        <v>110</v>
      </c>
    </row>
    <row r="31" spans="1:60" x14ac:dyDescent="0.2">
      <c r="A31" s="235"/>
      <c r="B31" s="236"/>
      <c r="C31" s="237"/>
      <c r="D31" s="236"/>
      <c r="E31" s="236"/>
      <c r="F31" s="236"/>
      <c r="G31" s="238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35"/>
      <c r="B32" s="236"/>
      <c r="C32" s="237"/>
      <c r="D32" s="236"/>
      <c r="E32" s="236"/>
      <c r="F32" s="236"/>
      <c r="G32" s="238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35"/>
      <c r="B33" s="236"/>
      <c r="C33" s="237"/>
      <c r="D33" s="236"/>
      <c r="E33" s="236"/>
      <c r="F33" s="236"/>
      <c r="G33" s="238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39"/>
      <c r="B34" s="240"/>
      <c r="C34" s="241"/>
      <c r="D34" s="240"/>
      <c r="E34" s="240"/>
      <c r="F34" s="240"/>
      <c r="G34" s="242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6"/>
      <c r="B35" s="7" t="s">
        <v>108</v>
      </c>
      <c r="C35" s="187" t="s">
        <v>108</v>
      </c>
      <c r="D35" s="9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C36" s="189"/>
      <c r="D36" s="143"/>
      <c r="AE36" t="s">
        <v>111</v>
      </c>
    </row>
    <row r="37" spans="1:31" x14ac:dyDescent="0.2">
      <c r="D37" s="143"/>
    </row>
    <row r="38" spans="1:31" x14ac:dyDescent="0.2">
      <c r="D38" s="143"/>
    </row>
    <row r="39" spans="1:31" x14ac:dyDescent="0.2">
      <c r="D39" s="143"/>
    </row>
    <row r="40" spans="1:31" x14ac:dyDescent="0.2">
      <c r="D40" s="143"/>
    </row>
    <row r="41" spans="1:31" x14ac:dyDescent="0.2">
      <c r="D41" s="143"/>
    </row>
    <row r="42" spans="1:31" x14ac:dyDescent="0.2">
      <c r="D42" s="143"/>
    </row>
    <row r="43" spans="1:31" x14ac:dyDescent="0.2">
      <c r="D43" s="143"/>
    </row>
    <row r="44" spans="1:31" x14ac:dyDescent="0.2">
      <c r="D44" s="143"/>
    </row>
    <row r="45" spans="1:31" x14ac:dyDescent="0.2">
      <c r="D45" s="143"/>
    </row>
    <row r="46" spans="1:31" x14ac:dyDescent="0.2">
      <c r="D46" s="143"/>
    </row>
    <row r="47" spans="1:31" x14ac:dyDescent="0.2">
      <c r="D47" s="143"/>
    </row>
    <row r="48" spans="1:31" x14ac:dyDescent="0.2">
      <c r="D48" s="143"/>
    </row>
    <row r="49" spans="4:4" x14ac:dyDescent="0.2">
      <c r="D49" s="143"/>
    </row>
    <row r="50" spans="4:4" x14ac:dyDescent="0.2">
      <c r="D50" s="143"/>
    </row>
    <row r="51" spans="4:4" x14ac:dyDescent="0.2">
      <c r="D51" s="143"/>
    </row>
    <row r="52" spans="4:4" x14ac:dyDescent="0.2">
      <c r="D52" s="143"/>
    </row>
    <row r="53" spans="4:4" x14ac:dyDescent="0.2">
      <c r="D53" s="143"/>
    </row>
    <row r="54" spans="4:4" x14ac:dyDescent="0.2">
      <c r="D54" s="143"/>
    </row>
    <row r="55" spans="4:4" x14ac:dyDescent="0.2">
      <c r="D55" s="143"/>
    </row>
    <row r="56" spans="4:4" x14ac:dyDescent="0.2">
      <c r="D56" s="143"/>
    </row>
    <row r="57" spans="4:4" x14ac:dyDescent="0.2">
      <c r="D57" s="143"/>
    </row>
    <row r="58" spans="4:4" x14ac:dyDescent="0.2">
      <c r="D58" s="143"/>
    </row>
    <row r="59" spans="4:4" x14ac:dyDescent="0.2">
      <c r="D59" s="143"/>
    </row>
    <row r="60" spans="4:4" x14ac:dyDescent="0.2">
      <c r="D60" s="143"/>
    </row>
    <row r="61" spans="4:4" x14ac:dyDescent="0.2">
      <c r="D61" s="143"/>
    </row>
    <row r="62" spans="4:4" x14ac:dyDescent="0.2">
      <c r="D62" s="143"/>
    </row>
    <row r="63" spans="4:4" x14ac:dyDescent="0.2">
      <c r="D63" s="143"/>
    </row>
    <row r="64" spans="4:4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</sheetData>
  <mergeCells count="16">
    <mergeCell ref="A1:G1"/>
    <mergeCell ref="C2:G2"/>
    <mergeCell ref="C3:G3"/>
    <mergeCell ref="C4:G4"/>
    <mergeCell ref="A30:G34"/>
    <mergeCell ref="C10:G10"/>
    <mergeCell ref="C11:G11"/>
    <mergeCell ref="C13:G13"/>
    <mergeCell ref="C14:G14"/>
    <mergeCell ref="C16:G16"/>
    <mergeCell ref="C17:G17"/>
    <mergeCell ref="C19:G19"/>
    <mergeCell ref="C20:G20"/>
    <mergeCell ref="C22:G22"/>
    <mergeCell ref="C24:G24"/>
    <mergeCell ref="A29:C29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SERVER</cp:lastModifiedBy>
  <cp:lastPrinted>2014-02-28T09:52:57Z</cp:lastPrinted>
  <dcterms:created xsi:type="dcterms:W3CDTF">2009-04-08T07:15:50Z</dcterms:created>
  <dcterms:modified xsi:type="dcterms:W3CDTF">2020-04-23T20:28:30Z</dcterms:modified>
</cp:coreProperties>
</file>